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s sitios Web\HOSPEDAJE EN NOMINALIA\public\insmontsoriu\curs2018-19\gestio_admin\segon_curs\mp4_tresoreria\uf1_control\descarregues\"/>
    </mc:Choice>
  </mc:AlternateContent>
  <bookViews>
    <workbookView xWindow="17610" yWindow="540" windowWidth="12630" windowHeight="12585" tabRatio="246"/>
  </bookViews>
  <sheets>
    <sheet name="Previsional_31-03-XX" sheetId="1" r:id="rId1"/>
    <sheet name="calculem_PiG" sheetId="2" r:id="rId2"/>
  </sheets>
  <calcPr calcId="152511"/>
</workbook>
</file>

<file path=xl/calcChain.xml><?xml version="1.0" encoding="utf-8"?>
<calcChain xmlns="http://schemas.openxmlformats.org/spreadsheetml/2006/main">
  <c r="F53" i="2" l="1"/>
  <c r="F33" i="2"/>
  <c r="F35" i="2" s="1"/>
  <c r="E33" i="2"/>
  <c r="E35" i="2" s="1"/>
  <c r="D33" i="2"/>
  <c r="D35" i="2" s="1"/>
  <c r="C33" i="2"/>
  <c r="C35" i="2" s="1"/>
  <c r="F28" i="2"/>
  <c r="E28" i="2"/>
  <c r="E53" i="2" s="1"/>
  <c r="D28" i="2"/>
  <c r="D53" i="2" s="1"/>
  <c r="C28" i="2"/>
  <c r="C53" i="2" s="1"/>
  <c r="F27" i="2"/>
  <c r="E27" i="2"/>
  <c r="F44" i="2" s="1"/>
  <c r="D27" i="2"/>
  <c r="E44" i="2" s="1"/>
  <c r="C27" i="2"/>
  <c r="D44" i="2" s="1"/>
  <c r="F26" i="2"/>
  <c r="E26" i="2"/>
  <c r="D26" i="2"/>
  <c r="C26" i="2"/>
  <c r="F45" i="2" s="1"/>
  <c r="F21" i="2"/>
  <c r="E21" i="2"/>
  <c r="F23" i="2" s="1"/>
  <c r="D21" i="2"/>
  <c r="E23" i="2" s="1"/>
  <c r="C21" i="2"/>
  <c r="D23" i="2" s="1"/>
  <c r="H18" i="2"/>
  <c r="C16" i="2"/>
  <c r="F11" i="2"/>
  <c r="E11" i="2"/>
  <c r="F13" i="2" s="1"/>
  <c r="F16" i="2" s="1"/>
  <c r="D11" i="2"/>
  <c r="E13" i="2" s="1"/>
  <c r="E16" i="2" s="1"/>
  <c r="C11" i="2"/>
  <c r="D13" i="2" s="1"/>
  <c r="D16" i="2" s="1"/>
  <c r="D30" i="2" l="1"/>
  <c r="E30" i="2"/>
  <c r="F30" i="2"/>
  <c r="E49" i="2"/>
  <c r="D49" i="2"/>
  <c r="C30" i="2"/>
  <c r="C49" i="2" s="1"/>
  <c r="C51" i="2" s="1"/>
  <c r="D7" i="2" s="1"/>
  <c r="D51" i="2" s="1"/>
  <c r="E7" i="2" s="1"/>
  <c r="E51" i="2" s="1"/>
  <c r="F7" i="2" s="1"/>
  <c r="F51" i="2" s="1"/>
  <c r="F46" i="2"/>
  <c r="F49" i="2" s="1"/>
  <c r="I18" i="1" l="1"/>
  <c r="E33" i="1" l="1"/>
  <c r="F33" i="1"/>
  <c r="F35" i="1" s="1"/>
  <c r="G33" i="1"/>
  <c r="G35" i="1" s="1"/>
  <c r="D33" i="1"/>
  <c r="D35" i="1" s="1"/>
  <c r="E26" i="1"/>
  <c r="F26" i="1"/>
  <c r="G26" i="1"/>
  <c r="E27" i="1"/>
  <c r="F27" i="1"/>
  <c r="G27" i="1"/>
  <c r="E28" i="1"/>
  <c r="F28" i="1"/>
  <c r="G28" i="1"/>
  <c r="D28" i="1"/>
  <c r="D27" i="1"/>
  <c r="D26" i="1"/>
  <c r="D30" i="1" s="1"/>
  <c r="D49" i="1" s="1"/>
  <c r="D51" i="1" s="1"/>
  <c r="E11" i="1"/>
  <c r="F13" i="1" s="1"/>
  <c r="F16" i="1" s="1"/>
  <c r="F11" i="1"/>
  <c r="G13" i="1" s="1"/>
  <c r="G16" i="1" s="1"/>
  <c r="G11" i="1"/>
  <c r="D11" i="1"/>
  <c r="E21" i="1"/>
  <c r="F23" i="1" s="1"/>
  <c r="F21" i="1"/>
  <c r="G23" i="1" s="1"/>
  <c r="G21" i="1"/>
  <c r="D21" i="1"/>
  <c r="E23" i="1" s="1"/>
  <c r="D16" i="1"/>
  <c r="G46" i="1" l="1"/>
  <c r="G44" i="1"/>
  <c r="F44" i="1"/>
  <c r="E44" i="1"/>
  <c r="E13" i="1"/>
  <c r="E16" i="1" s="1"/>
  <c r="G45" i="1"/>
  <c r="G30" i="1"/>
  <c r="G49" i="1" s="1"/>
  <c r="E35" i="1" l="1"/>
  <c r="E30" i="1"/>
  <c r="E49" i="1" s="1"/>
  <c r="F30" i="1"/>
  <c r="F49" i="1" s="1"/>
  <c r="E7" i="1" l="1"/>
  <c r="E51" i="1" s="1"/>
  <c r="F7" i="1" s="1"/>
  <c r="F51" i="1" l="1"/>
  <c r="G7" i="1" l="1"/>
  <c r="G51" i="1" s="1"/>
</calcChain>
</file>

<file path=xl/sharedStrings.xml><?xml version="1.0" encoding="utf-8"?>
<sst xmlns="http://schemas.openxmlformats.org/spreadsheetml/2006/main" count="116" uniqueCount="63">
  <si>
    <t>SALDO INICIAL</t>
  </si>
  <si>
    <t>Abril</t>
  </si>
  <si>
    <t>Maig</t>
  </si>
  <si>
    <t>Juny</t>
  </si>
  <si>
    <t>Cob. Subven</t>
  </si>
  <si>
    <t>IVA repercutit</t>
  </si>
  <si>
    <t>TOTAL COB. EXPLOTACIÓ</t>
  </si>
  <si>
    <t>Ret. IRPF</t>
  </si>
  <si>
    <t>SS quota obrera</t>
  </si>
  <si>
    <t>Pagament Nòmina</t>
  </si>
  <si>
    <t>Subministraments</t>
  </si>
  <si>
    <t>IVA suportat</t>
  </si>
  <si>
    <t>TOTAL PAGAMENTS EXPLOTACIÓ</t>
  </si>
  <si>
    <t>SALDO TOTAL TRESORERIA</t>
  </si>
  <si>
    <t>Juliol</t>
  </si>
  <si>
    <t>LIQUIDACIÓ IRPF (MOD 111)</t>
  </si>
  <si>
    <t>LIQUIDACIÓ IVA (MOD 303)</t>
  </si>
  <si>
    <t>Compra de mercaderies</t>
  </si>
  <si>
    <t>Venda de mercaderies</t>
  </si>
  <si>
    <t>Cobrament de Clients</t>
  </si>
  <si>
    <t>Pagament  a Proveïdors</t>
  </si>
  <si>
    <t>Sous i Salaris (Treballadors)</t>
  </si>
  <si>
    <t>SS quota patronal</t>
  </si>
  <si>
    <t>Paga a proveïdors el mes següent a la compra</t>
  </si>
  <si>
    <t>Cobra de clients el mes següent a la venda</t>
  </si>
  <si>
    <t>Als treballadors se'ls paga a final de mes</t>
  </si>
  <si>
    <t>Els saldo final d'un mes és el següent de l'altre</t>
  </si>
  <si>
    <t>LIQUIDACIÓ TC1                               (Quota obrera + patronal)</t>
  </si>
  <si>
    <t>Els subministraments (agüa, llum, gas) es paguen cada mes.</t>
  </si>
  <si>
    <t xml:space="preserve">     La liquidació de les retencions IRPF dels treballadors es paguen el 20 del mes següent a l'acabament del trimestre.</t>
  </si>
  <si>
    <t xml:space="preserve">    El TC1 inclou la quota Seg Social Obrera i les deduccions practicades a la nòmina dels tretalladors que es paguen el mes següent a la meritació</t>
  </si>
  <si>
    <t>Pagament Creditors prestació serveis</t>
  </si>
  <si>
    <t>COMPTABILITAT PREVISIONAL -- PRESSUPOSTOS</t>
  </si>
  <si>
    <t>En fons blanc Corrent Real, i en verd corrent financer.</t>
  </si>
  <si>
    <t>Quota Hipoteca Nau Industrial</t>
  </si>
  <si>
    <t>Interessos préstec hipotecari</t>
  </si>
  <si>
    <t>Amortització préstec hipotecari</t>
  </si>
  <si>
    <t>Amortització Immobilitzat</t>
  </si>
  <si>
    <t>La despesa per amortització és un Corrent Real que no genera Corrent Financer. Per desgast i/o obselescència.</t>
  </si>
  <si>
    <t>Aquesta és una despesa financera.</t>
  </si>
  <si>
    <t>COBRAMENTS PER EXPLOTACIÓ</t>
  </si>
  <si>
    <t>PAGAMENTS PER EXPLOTACIÓ</t>
  </si>
  <si>
    <t>La quota obrera és una retenció que practica l' empresa  i que ingresarà a la Seg. Social</t>
  </si>
  <si>
    <t>La quota patronal és la despesa per cotitzar per un treballador. 32'5% de Base Cotització</t>
  </si>
  <si>
    <t>Aquest Corrent Financer és de devolució de mica en mica pels diners que va deixar en préstec.</t>
  </si>
  <si>
    <t>LIQUDACIÓ IMP. SOCIE. (MOD 200)</t>
  </si>
  <si>
    <t>L'empresa té un saldo de tresoreria</t>
  </si>
  <si>
    <t>positiu. Però guanya o perd diners?</t>
  </si>
  <si>
    <t>desbloca: 888</t>
  </si>
  <si>
    <t>calcula-ho en un full nou.</t>
  </si>
  <si>
    <t>És el 30% (tipus general) del Benefici de l'any anterior.</t>
  </si>
  <si>
    <t xml:space="preserve">     La liquidació de IVA es paga el 20 del mes següent a l'acabament del trimestre. Execepte al gener que és el dia 30</t>
  </si>
  <si>
    <t>EXPLOTACIÓ DEL NEGOCI</t>
  </si>
  <si>
    <t>que presenta pèrdues mes darrera mes. Aquesta empresa, a aquest ritme acabarà</t>
  </si>
  <si>
    <r>
      <rPr>
        <b/>
        <sz val="11"/>
        <color theme="1"/>
        <rFont val="Calibri"/>
        <family val="2"/>
        <scheme val="minor"/>
      </rPr>
      <t xml:space="preserve">L'empresa </t>
    </r>
    <r>
      <rPr>
        <sz val="11"/>
        <color theme="1"/>
        <rFont val="Calibri"/>
        <family val="2"/>
        <scheme val="minor"/>
      </rPr>
      <t>presenta saldos de tresoreria positius, pero cada mes són més petits</t>
    </r>
  </si>
  <si>
    <r>
      <rPr>
        <b/>
        <sz val="11"/>
        <color theme="1"/>
        <rFont val="Calibri"/>
        <family val="2"/>
        <scheme val="minor"/>
      </rPr>
      <t>El que ens indica</t>
    </r>
    <r>
      <rPr>
        <sz val="11"/>
        <color theme="1"/>
        <rFont val="Calibri"/>
        <family val="2"/>
        <scheme val="minor"/>
      </rPr>
      <t xml:space="preserve"> què està passant és el compte de resultats o d'explotació</t>
    </r>
  </si>
  <si>
    <t xml:space="preserve">en fallida ("quiebra"). Es pot calcular una aproximació de quan de temps passarà </t>
  </si>
  <si>
    <t xml:space="preserve">fins que no tinqui recursos per pagar a proveïdors. Aquest càlcul no és objecte </t>
  </si>
  <si>
    <t>d'estudi en aquesta Unitat Formativa. Ho sabras calcular en les properes Unitats Formatives</t>
  </si>
  <si>
    <t>si jo fos tu, no m'ho perdria per res del món!!.</t>
  </si>
  <si>
    <t xml:space="preserve">     És el 30% (tipus general) del Benefici de l'any anterior.</t>
  </si>
  <si>
    <t>Mira l'altre full anomenat "calculem_PiG"</t>
  </si>
  <si>
    <t>Clica dues vegades sobre les cel·les que tenen fórmules per saber quines partides sumen.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</si>
</sst>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4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2" borderId="0" xfId="1" applyNumberFormat="1"/>
    <xf numFmtId="164" fontId="3" fillId="3" borderId="2" xfId="2" applyNumberFormat="1" applyFont="1" applyBorder="1"/>
    <xf numFmtId="164" fontId="3" fillId="3" borderId="1" xfId="2" applyNumberFormat="1" applyFont="1" applyBorder="1"/>
    <xf numFmtId="164" fontId="3" fillId="0" borderId="0" xfId="0" applyNumberFormat="1" applyFont="1"/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" fillId="0" borderId="0" xfId="1" applyNumberFormat="1" applyFill="1"/>
    <xf numFmtId="164" fontId="1" fillId="2" borderId="0" xfId="1" applyNumberFormat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5" fillId="0" borderId="0" xfId="0" applyNumberFormat="1" applyFont="1"/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0" xfId="0" applyNumberFormat="1" applyFont="1"/>
    <xf numFmtId="164" fontId="1" fillId="2" borderId="0" xfId="1" applyNumberFormat="1" applyAlignment="1">
      <alignment horizontal="right"/>
    </xf>
    <xf numFmtId="164" fontId="1" fillId="2" borderId="0" xfId="1" applyNumberFormat="1" applyAlignment="1">
      <alignment horizontal="right" vertical="center"/>
    </xf>
    <xf numFmtId="164" fontId="1" fillId="2" borderId="0" xfId="1" applyNumberFormat="1" applyAlignment="1">
      <alignment vertical="center"/>
    </xf>
    <xf numFmtId="164" fontId="0" fillId="0" borderId="0" xfId="0" applyNumberForma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1" fillId="2" borderId="0" xfId="1" applyNumberFormat="1" applyAlignment="1">
      <alignment horizontal="left" vertical="center"/>
    </xf>
    <xf numFmtId="164" fontId="3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64" fontId="7" fillId="0" borderId="0" xfId="0" applyNumberFormat="1" applyFont="1"/>
    <xf numFmtId="164" fontId="3" fillId="3" borderId="3" xfId="2" applyNumberFormat="1" applyFont="1" applyBorder="1"/>
    <xf numFmtId="4" fontId="0" fillId="0" borderId="0" xfId="0" applyNumberFormat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0" fillId="0" borderId="4" xfId="0" applyNumberFormat="1" applyBorder="1"/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left" vertical="center" wrapText="1"/>
    </xf>
    <xf numFmtId="164" fontId="8" fillId="5" borderId="0" xfId="0" applyNumberFormat="1" applyFont="1" applyFill="1"/>
    <xf numFmtId="164" fontId="0" fillId="5" borderId="0" xfId="0" applyNumberFormat="1" applyFill="1"/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/>
    <xf numFmtId="164" fontId="1" fillId="7" borderId="0" xfId="1" applyNumberFormat="1" applyFill="1"/>
    <xf numFmtId="164" fontId="3" fillId="7" borderId="0" xfId="1" applyNumberFormat="1" applyFont="1" applyFill="1" applyAlignment="1">
      <alignment horizontal="right" vertical="center"/>
    </xf>
    <xf numFmtId="164" fontId="0" fillId="5" borderId="5" xfId="0" applyNumberFormat="1" applyFill="1" applyBorder="1"/>
    <xf numFmtId="164" fontId="0" fillId="0" borderId="6" xfId="0" applyNumberFormat="1" applyBorder="1"/>
    <xf numFmtId="164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64" fontId="9" fillId="5" borderId="0" xfId="0" applyNumberFormat="1" applyFont="1" applyFill="1"/>
    <xf numFmtId="164" fontId="9" fillId="0" borderId="0" xfId="0" applyNumberFormat="1" applyFont="1" applyFill="1"/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"/>
  <sheetViews>
    <sheetView showGridLines="0" tabSelected="1" zoomScale="130" zoomScaleNormal="130" workbookViewId="0">
      <pane xSplit="1" ySplit="6" topLeftCell="B40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baseColWidth="10" defaultColWidth="9.140625" defaultRowHeight="15" x14ac:dyDescent="0.25"/>
  <cols>
    <col min="1" max="1" width="34.7109375" style="2" customWidth="1"/>
    <col min="2" max="2" width="1.28515625" style="2" customWidth="1"/>
    <col min="3" max="3" width="1.140625" style="2" customWidth="1"/>
    <col min="4" max="7" width="16.28515625" style="2" customWidth="1"/>
    <col min="8" max="8" width="2" style="2" customWidth="1"/>
    <col min="9" max="9" width="64.140625" style="2" customWidth="1"/>
    <col min="10" max="16384" width="9.140625" style="2"/>
  </cols>
  <sheetData>
    <row r="1" spans="1:9" ht="15.75" thickBot="1" x14ac:dyDescent="0.3"/>
    <row r="2" spans="1:9" ht="19.5" thickBot="1" x14ac:dyDescent="0.3">
      <c r="A2" s="52" t="s">
        <v>46</v>
      </c>
      <c r="B2" s="53"/>
      <c r="D2" s="49" t="s">
        <v>32</v>
      </c>
      <c r="E2" s="50"/>
      <c r="F2" s="50"/>
      <c r="G2" s="51"/>
      <c r="I2" s="2" t="s">
        <v>48</v>
      </c>
    </row>
    <row r="3" spans="1:9" ht="15.75" x14ac:dyDescent="0.25">
      <c r="A3" s="52" t="s">
        <v>47</v>
      </c>
      <c r="B3" s="53"/>
    </row>
    <row r="4" spans="1:9" ht="17.25" customHeight="1" x14ac:dyDescent="0.25">
      <c r="A4" s="16" t="s">
        <v>49</v>
      </c>
      <c r="B4" s="16"/>
      <c r="D4" s="25" t="s">
        <v>33</v>
      </c>
    </row>
    <row r="5" spans="1:9" x14ac:dyDescent="0.25">
      <c r="D5" s="2" t="s">
        <v>62</v>
      </c>
    </row>
    <row r="6" spans="1:9" s="1" customFormat="1" ht="18.75" customHeight="1" x14ac:dyDescent="0.25">
      <c r="D6" s="31" t="s">
        <v>1</v>
      </c>
      <c r="E6" s="31" t="s">
        <v>2</v>
      </c>
      <c r="F6" s="31" t="s">
        <v>3</v>
      </c>
      <c r="G6" s="31" t="s">
        <v>14</v>
      </c>
    </row>
    <row r="7" spans="1:9" x14ac:dyDescent="0.25">
      <c r="A7" s="3" t="s">
        <v>0</v>
      </c>
      <c r="B7" s="3"/>
      <c r="C7" s="3"/>
      <c r="D7" s="3">
        <v>35000</v>
      </c>
      <c r="E7" s="3">
        <f>D51</f>
        <v>138172.71</v>
      </c>
      <c r="F7" s="3">
        <f t="shared" ref="F7:G7" si="0">E51</f>
        <v>140748.52999999997</v>
      </c>
      <c r="G7" s="3">
        <f t="shared" si="0"/>
        <v>189802.63999999998</v>
      </c>
      <c r="I7" s="32" t="s">
        <v>26</v>
      </c>
    </row>
    <row r="8" spans="1:9" ht="6.95" customHeight="1" thickBot="1" x14ac:dyDescent="0.3"/>
    <row r="9" spans="1:9" ht="15.75" thickBot="1" x14ac:dyDescent="0.3">
      <c r="D9" s="43" t="s">
        <v>40</v>
      </c>
      <c r="E9" s="44"/>
      <c r="F9" s="44"/>
      <c r="G9" s="45"/>
    </row>
    <row r="10" spans="1:9" x14ac:dyDescent="0.25">
      <c r="A10" s="16" t="s">
        <v>18</v>
      </c>
      <c r="B10" s="16"/>
      <c r="D10" s="2">
        <v>152000</v>
      </c>
      <c r="E10" s="2">
        <v>162000</v>
      </c>
      <c r="F10" s="2">
        <v>135000</v>
      </c>
      <c r="G10" s="2">
        <v>164300</v>
      </c>
    </row>
    <row r="11" spans="1:9" x14ac:dyDescent="0.25">
      <c r="A11" s="2" t="s">
        <v>5</v>
      </c>
      <c r="D11" s="13">
        <f>D10*21%</f>
        <v>31920</v>
      </c>
      <c r="E11" s="13">
        <f t="shared" ref="E11:G11" si="1">E10*21%</f>
        <v>34020</v>
      </c>
      <c r="F11" s="13">
        <f t="shared" si="1"/>
        <v>28350</v>
      </c>
      <c r="G11" s="6">
        <f t="shared" si="1"/>
        <v>34503</v>
      </c>
    </row>
    <row r="12" spans="1:9" ht="6.95" customHeight="1" x14ac:dyDescent="0.25"/>
    <row r="13" spans="1:9" x14ac:dyDescent="0.25">
      <c r="A13" s="3" t="s">
        <v>19</v>
      </c>
      <c r="B13" s="3"/>
      <c r="C13" s="3"/>
      <c r="D13" s="3">
        <v>265000</v>
      </c>
      <c r="E13" s="3">
        <f>D10+D11</f>
        <v>183920</v>
      </c>
      <c r="F13" s="3">
        <f t="shared" ref="F13:G13" si="2">E10+E11</f>
        <v>196020</v>
      </c>
      <c r="G13" s="3">
        <f t="shared" si="2"/>
        <v>163350</v>
      </c>
      <c r="I13" s="32" t="s">
        <v>24</v>
      </c>
    </row>
    <row r="14" spans="1:9" x14ac:dyDescent="0.25">
      <c r="A14" s="3" t="s">
        <v>4</v>
      </c>
      <c r="B14" s="3"/>
      <c r="C14" s="3"/>
      <c r="D14" s="3"/>
      <c r="E14" s="3"/>
      <c r="F14" s="3">
        <v>30000</v>
      </c>
      <c r="G14" s="3"/>
    </row>
    <row r="15" spans="1:9" ht="6.95" customHeight="1" thickBot="1" x14ac:dyDescent="0.3">
      <c r="A15" s="9"/>
      <c r="B15" s="9"/>
      <c r="C15" s="9"/>
      <c r="D15" s="9"/>
      <c r="E15" s="9"/>
      <c r="F15" s="9"/>
      <c r="G15" s="9"/>
    </row>
    <row r="16" spans="1:9" ht="15.75" thickBot="1" x14ac:dyDescent="0.3">
      <c r="A16" s="5" t="s">
        <v>6</v>
      </c>
      <c r="B16" s="4"/>
      <c r="C16" s="4"/>
      <c r="D16" s="4">
        <f>D13+D14</f>
        <v>265000</v>
      </c>
      <c r="E16" s="4">
        <f t="shared" ref="E16:G16" si="3">E13+E14</f>
        <v>183920</v>
      </c>
      <c r="F16" s="4">
        <f t="shared" si="3"/>
        <v>226020</v>
      </c>
      <c r="G16" s="26">
        <f t="shared" si="3"/>
        <v>163350</v>
      </c>
    </row>
    <row r="17" spans="1:9" ht="6.95" customHeight="1" thickBot="1" x14ac:dyDescent="0.3"/>
    <row r="18" spans="1:9" ht="15.75" thickBot="1" x14ac:dyDescent="0.3">
      <c r="D18" s="46" t="s">
        <v>41</v>
      </c>
      <c r="E18" s="47"/>
      <c r="F18" s="47"/>
      <c r="G18" s="48"/>
      <c r="I18" s="2">
        <f>152000*12</f>
        <v>1824000</v>
      </c>
    </row>
    <row r="19" spans="1:9" x14ac:dyDescent="0.25">
      <c r="D19" s="11"/>
      <c r="E19" s="12"/>
      <c r="F19" s="12"/>
      <c r="G19" s="12"/>
    </row>
    <row r="20" spans="1:9" x14ac:dyDescent="0.25">
      <c r="A20" s="16" t="s">
        <v>17</v>
      </c>
      <c r="B20" s="16"/>
      <c r="D20" s="20">
        <v>63400</v>
      </c>
      <c r="E20" s="24">
        <v>65800</v>
      </c>
      <c r="F20" s="24">
        <v>61700</v>
      </c>
      <c r="G20" s="24">
        <v>84200</v>
      </c>
    </row>
    <row r="21" spans="1:9" x14ac:dyDescent="0.25">
      <c r="A21" s="2" t="s">
        <v>11</v>
      </c>
      <c r="D21" s="21">
        <f>+D20*0.21</f>
        <v>13314</v>
      </c>
      <c r="E21" s="21">
        <f t="shared" ref="E21:G21" si="4">+E20*0.21</f>
        <v>13818</v>
      </c>
      <c r="F21" s="21">
        <f t="shared" si="4"/>
        <v>12957</v>
      </c>
      <c r="G21" s="23">
        <f t="shared" si="4"/>
        <v>17682</v>
      </c>
    </row>
    <row r="22" spans="1:9" ht="6.95" customHeight="1" x14ac:dyDescent="0.25">
      <c r="D22" s="14"/>
      <c r="E22" s="15"/>
      <c r="F22" s="15"/>
      <c r="G22" s="8"/>
    </row>
    <row r="23" spans="1:9" x14ac:dyDescent="0.25">
      <c r="A23" s="3" t="s">
        <v>20</v>
      </c>
      <c r="B23" s="3"/>
      <c r="C23" s="3"/>
      <c r="D23" s="3">
        <v>75300</v>
      </c>
      <c r="E23" s="3">
        <f>D20+D21</f>
        <v>76714</v>
      </c>
      <c r="F23" s="3">
        <f t="shared" ref="F23:G23" si="5">E20+E21</f>
        <v>79618</v>
      </c>
      <c r="G23" s="3">
        <f t="shared" si="5"/>
        <v>74657</v>
      </c>
      <c r="I23" s="32" t="s">
        <v>23</v>
      </c>
    </row>
    <row r="24" spans="1:9" ht="6.95" customHeight="1" x14ac:dyDescent="0.25">
      <c r="D24" s="7"/>
      <c r="E24" s="8"/>
      <c r="F24" s="8"/>
      <c r="G24" s="8"/>
    </row>
    <row r="25" spans="1:9" x14ac:dyDescent="0.25">
      <c r="A25" s="16" t="s">
        <v>21</v>
      </c>
      <c r="B25" s="16"/>
      <c r="D25" s="2">
        <v>86200</v>
      </c>
      <c r="E25" s="2">
        <v>89600</v>
      </c>
      <c r="F25" s="2">
        <v>75300</v>
      </c>
      <c r="G25" s="2">
        <v>84500</v>
      </c>
    </row>
    <row r="26" spans="1:9" x14ac:dyDescent="0.25">
      <c r="A26" s="2" t="s">
        <v>7</v>
      </c>
      <c r="D26" s="2">
        <f>D25*25%</f>
        <v>21550</v>
      </c>
      <c r="E26" s="2">
        <f t="shared" ref="E26:G26" si="6">E25*25%</f>
        <v>22400</v>
      </c>
      <c r="F26" s="2">
        <f t="shared" si="6"/>
        <v>18825</v>
      </c>
      <c r="G26" s="2">
        <f t="shared" si="6"/>
        <v>21125</v>
      </c>
    </row>
    <row r="27" spans="1:9" x14ac:dyDescent="0.25">
      <c r="A27" s="2" t="s">
        <v>8</v>
      </c>
      <c r="D27" s="2">
        <f>D25*6.4%</f>
        <v>5516.8</v>
      </c>
      <c r="E27" s="2">
        <f t="shared" ref="E27:G27" si="7">E25*6.4%</f>
        <v>5734.4000000000005</v>
      </c>
      <c r="F27" s="2">
        <f t="shared" si="7"/>
        <v>4819.2</v>
      </c>
      <c r="G27" s="2">
        <f t="shared" si="7"/>
        <v>5408</v>
      </c>
      <c r="I27" s="32" t="s">
        <v>42</v>
      </c>
    </row>
    <row r="28" spans="1:9" x14ac:dyDescent="0.25">
      <c r="A28" s="2" t="s">
        <v>22</v>
      </c>
      <c r="D28" s="2">
        <f>D25*32.35%</f>
        <v>27885.7</v>
      </c>
      <c r="E28" s="2">
        <f t="shared" ref="E28:G28" si="8">E25*32.35%</f>
        <v>28985.600000000002</v>
      </c>
      <c r="F28" s="2">
        <f t="shared" si="8"/>
        <v>24359.55</v>
      </c>
      <c r="G28" s="2">
        <f t="shared" si="8"/>
        <v>27335.75</v>
      </c>
      <c r="I28" s="32" t="s">
        <v>43</v>
      </c>
    </row>
    <row r="29" spans="1:9" ht="6.95" customHeight="1" x14ac:dyDescent="0.25"/>
    <row r="30" spans="1:9" x14ac:dyDescent="0.25">
      <c r="A30" s="3" t="s">
        <v>9</v>
      </c>
      <c r="B30" s="3"/>
      <c r="C30" s="3"/>
      <c r="D30" s="3">
        <f>D25-D26-D27</f>
        <v>59133.2</v>
      </c>
      <c r="E30" s="3">
        <f>E25-E26-E27</f>
        <v>61465.599999999999</v>
      </c>
      <c r="F30" s="3">
        <f>F25-F26-F27</f>
        <v>51655.8</v>
      </c>
      <c r="G30" s="3">
        <f>G25-G26-G27</f>
        <v>57967</v>
      </c>
      <c r="I30" s="32" t="s">
        <v>25</v>
      </c>
    </row>
    <row r="31" spans="1:9" ht="6.95" customHeight="1" x14ac:dyDescent="0.25">
      <c r="A31" s="9"/>
      <c r="B31" s="9"/>
      <c r="C31" s="9"/>
      <c r="D31" s="9"/>
      <c r="E31" s="9"/>
      <c r="F31" s="9"/>
      <c r="G31" s="9"/>
    </row>
    <row r="32" spans="1:9" x14ac:dyDescent="0.25">
      <c r="A32" s="16" t="s">
        <v>10</v>
      </c>
      <c r="B32" s="16"/>
      <c r="D32" s="2">
        <v>5200</v>
      </c>
      <c r="E32" s="2">
        <v>6000</v>
      </c>
      <c r="F32" s="2">
        <v>7000</v>
      </c>
      <c r="G32" s="2">
        <v>4000</v>
      </c>
    </row>
    <row r="33" spans="1:9" x14ac:dyDescent="0.25">
      <c r="A33" s="2" t="s">
        <v>11</v>
      </c>
      <c r="D33" s="13">
        <f>D32*0.21</f>
        <v>1092</v>
      </c>
      <c r="E33" s="13">
        <f t="shared" ref="E33:G33" si="9">E32*0.21</f>
        <v>1260</v>
      </c>
      <c r="F33" s="13">
        <f t="shared" si="9"/>
        <v>1470</v>
      </c>
      <c r="G33" s="6">
        <f t="shared" si="9"/>
        <v>840</v>
      </c>
    </row>
    <row r="34" spans="1:9" ht="6.95" customHeight="1" x14ac:dyDescent="0.25"/>
    <row r="35" spans="1:9" x14ac:dyDescent="0.25">
      <c r="A35" s="3" t="s">
        <v>31</v>
      </c>
      <c r="B35" s="3"/>
      <c r="C35" s="3"/>
      <c r="D35" s="3">
        <f>SUM(D32:D33)</f>
        <v>6292</v>
      </c>
      <c r="E35" s="3">
        <f>SUM(E32:E33)</f>
        <v>7260</v>
      </c>
      <c r="F35" s="3">
        <f t="shared" ref="F35:G35" si="10">SUM(F32:F33)</f>
        <v>8470</v>
      </c>
      <c r="G35" s="3">
        <f t="shared" si="10"/>
        <v>4840</v>
      </c>
      <c r="I35" s="32" t="s">
        <v>28</v>
      </c>
    </row>
    <row r="36" spans="1:9" ht="6.95" customHeight="1" x14ac:dyDescent="0.25">
      <c r="A36" s="9"/>
      <c r="B36" s="9"/>
      <c r="C36" s="9"/>
      <c r="D36" s="9"/>
      <c r="E36" s="9"/>
      <c r="F36" s="9"/>
      <c r="G36" s="9"/>
    </row>
    <row r="37" spans="1:9" ht="15" customHeight="1" x14ac:dyDescent="0.25">
      <c r="A37" s="28" t="s">
        <v>34</v>
      </c>
      <c r="B37" s="28"/>
      <c r="C37" s="28"/>
      <c r="D37" s="27">
        <v>2502.09</v>
      </c>
      <c r="E37" s="27">
        <v>2502.09</v>
      </c>
      <c r="F37" s="27">
        <v>2502.09</v>
      </c>
      <c r="G37" s="27">
        <v>2502.09</v>
      </c>
    </row>
    <row r="38" spans="1:9" ht="6.95" customHeight="1" x14ac:dyDescent="0.25">
      <c r="A38" s="28"/>
      <c r="B38" s="28"/>
      <c r="C38" s="28"/>
      <c r="D38" s="27"/>
      <c r="E38" s="27"/>
      <c r="F38" s="27"/>
      <c r="G38" s="27"/>
    </row>
    <row r="39" spans="1:9" ht="15" customHeight="1" x14ac:dyDescent="0.25">
      <c r="A39" s="3" t="s">
        <v>35</v>
      </c>
      <c r="B39" s="3"/>
      <c r="C39" s="3"/>
      <c r="D39" s="3">
        <v>758.43</v>
      </c>
      <c r="E39" s="3">
        <v>753.34</v>
      </c>
      <c r="F39" s="3">
        <v>748.24</v>
      </c>
      <c r="G39" s="3">
        <v>743.13</v>
      </c>
      <c r="I39" s="32" t="s">
        <v>39</v>
      </c>
    </row>
    <row r="40" spans="1:9" x14ac:dyDescent="0.25">
      <c r="A40" s="3" t="s">
        <v>36</v>
      </c>
      <c r="B40" s="3"/>
      <c r="C40" s="3"/>
      <c r="D40" s="3">
        <v>1743.66</v>
      </c>
      <c r="E40" s="3">
        <v>1748.74</v>
      </c>
      <c r="F40" s="3">
        <v>1753.85</v>
      </c>
      <c r="G40" s="3">
        <v>1758.96</v>
      </c>
      <c r="I40" s="32" t="s">
        <v>44</v>
      </c>
    </row>
    <row r="41" spans="1:9" ht="6.95" customHeight="1" x14ac:dyDescent="0.25">
      <c r="A41" s="9"/>
      <c r="B41" s="9"/>
      <c r="C41" s="9"/>
      <c r="D41" s="9"/>
      <c r="E41" s="9"/>
      <c r="F41" s="9"/>
      <c r="G41" s="9"/>
      <c r="I41" s="42"/>
    </row>
    <row r="42" spans="1:9" ht="29.25" customHeight="1" x14ac:dyDescent="0.25">
      <c r="A42" s="29" t="s">
        <v>37</v>
      </c>
      <c r="B42" s="29"/>
      <c r="C42" s="29"/>
      <c r="D42" s="30">
        <v>3258</v>
      </c>
      <c r="E42" s="30">
        <v>3258</v>
      </c>
      <c r="F42" s="30">
        <v>3258</v>
      </c>
      <c r="G42" s="30">
        <v>3258</v>
      </c>
      <c r="I42" s="33" t="s">
        <v>38</v>
      </c>
    </row>
    <row r="43" spans="1:9" ht="6.95" customHeight="1" x14ac:dyDescent="0.25">
      <c r="A43" s="9"/>
      <c r="B43" s="9"/>
      <c r="C43" s="9"/>
      <c r="D43" s="9"/>
      <c r="E43" s="9"/>
      <c r="F43" s="9"/>
      <c r="G43" s="9"/>
      <c r="I43" s="42"/>
    </row>
    <row r="44" spans="1:9" ht="42.75" customHeight="1" x14ac:dyDescent="0.25">
      <c r="A44" s="10" t="s">
        <v>27</v>
      </c>
      <c r="B44" s="10"/>
      <c r="C44" s="3"/>
      <c r="D44" s="18">
        <v>18600</v>
      </c>
      <c r="E44" s="18">
        <f>D27+D28</f>
        <v>33402.5</v>
      </c>
      <c r="F44" s="18">
        <f t="shared" ref="F44:G44" si="11">E27+E28</f>
        <v>34720</v>
      </c>
      <c r="G44" s="18">
        <f t="shared" si="11"/>
        <v>29178.75</v>
      </c>
      <c r="I44" s="34" t="s">
        <v>30</v>
      </c>
    </row>
    <row r="45" spans="1:9" ht="33" customHeight="1" x14ac:dyDescent="0.25">
      <c r="A45" s="22" t="s">
        <v>15</v>
      </c>
      <c r="B45" s="22"/>
      <c r="C45" s="3"/>
      <c r="D45" s="18"/>
      <c r="E45" s="17"/>
      <c r="F45" s="17"/>
      <c r="G45" s="19">
        <f>SUM(D26:F26)</f>
        <v>62775</v>
      </c>
      <c r="I45" s="34" t="s">
        <v>29</v>
      </c>
    </row>
    <row r="46" spans="1:9" ht="28.5" customHeight="1" x14ac:dyDescent="0.25">
      <c r="A46" s="22" t="s">
        <v>16</v>
      </c>
      <c r="B46" s="22"/>
      <c r="C46" s="3"/>
      <c r="D46" s="17"/>
      <c r="E46" s="17"/>
      <c r="F46" s="17"/>
      <c r="G46" s="18">
        <f>SUM(D11:F11)-SUM(D21:F21)-SUM(D33:F33)</f>
        <v>50379</v>
      </c>
      <c r="I46" s="34" t="s">
        <v>51</v>
      </c>
    </row>
    <row r="47" spans="1:9" ht="28.5" customHeight="1" x14ac:dyDescent="0.25">
      <c r="A47" s="22" t="s">
        <v>45</v>
      </c>
      <c r="B47" s="22"/>
      <c r="C47" s="3"/>
      <c r="D47" s="17"/>
      <c r="E47" s="17"/>
      <c r="F47" s="17"/>
      <c r="G47" s="18">
        <v>8540</v>
      </c>
      <c r="I47" s="34" t="s">
        <v>60</v>
      </c>
    </row>
    <row r="48" spans="1:9" ht="6.95" customHeight="1" thickBot="1" x14ac:dyDescent="0.3">
      <c r="A48" s="9"/>
      <c r="B48" s="9"/>
      <c r="C48" s="9"/>
      <c r="D48" s="9"/>
      <c r="E48" s="9"/>
      <c r="F48" s="9"/>
      <c r="G48" s="9"/>
    </row>
    <row r="49" spans="1:7" ht="15.75" thickBot="1" x14ac:dyDescent="0.3">
      <c r="A49" s="5" t="s">
        <v>12</v>
      </c>
      <c r="B49" s="4"/>
      <c r="C49" s="4"/>
      <c r="D49" s="4">
        <f>D23+D30+D35+D44+D45+D46+D39+D40+D47</f>
        <v>161827.29</v>
      </c>
      <c r="E49" s="4">
        <f>E23+E30+E35+E44+E45+E46+E39+E40+E47</f>
        <v>181344.18</v>
      </c>
      <c r="F49" s="4">
        <f>F23+F30+F35+F44+F45+F46+F39+F40+F47</f>
        <v>176965.88999999998</v>
      </c>
      <c r="G49" s="26">
        <f>G23+G30+G35+G44+G45+G46+G39+G40+G47</f>
        <v>290838.84000000003</v>
      </c>
    </row>
    <row r="50" spans="1:7" ht="15.75" thickBot="1" x14ac:dyDescent="0.3"/>
    <row r="51" spans="1:7" s="6" customFormat="1" ht="15.75" thickBot="1" x14ac:dyDescent="0.3">
      <c r="A51" s="5" t="s">
        <v>13</v>
      </c>
      <c r="B51" s="4"/>
      <c r="C51" s="4"/>
      <c r="D51" s="4">
        <f>D7+D16-D49</f>
        <v>138172.71</v>
      </c>
      <c r="E51" s="4">
        <f t="shared" ref="E51:G51" si="12">E7+E16-E49</f>
        <v>140748.52999999997</v>
      </c>
      <c r="F51" s="4">
        <f t="shared" si="12"/>
        <v>189802.63999999998</v>
      </c>
      <c r="G51" s="26">
        <f t="shared" si="12"/>
        <v>62313.799999999988</v>
      </c>
    </row>
    <row r="53" spans="1:7" x14ac:dyDescent="0.25">
      <c r="A53" s="36" t="s">
        <v>61</v>
      </c>
      <c r="B53" s="36"/>
      <c r="C53" s="36"/>
      <c r="D53" s="36"/>
    </row>
  </sheetData>
  <mergeCells count="3">
    <mergeCell ref="D9:G9"/>
    <mergeCell ref="D18:G18"/>
    <mergeCell ref="D2:G2"/>
  </mergeCells>
  <pageMargins left="1" right="1" top="1" bottom="1" header="0.5" footer="0.5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62"/>
  <sheetViews>
    <sheetView showGridLines="0" zoomScale="175" zoomScaleNormal="175" workbookViewId="0">
      <pane xSplit="1" ySplit="6" topLeftCell="B47" activePane="bottomRight" state="frozen"/>
      <selection pane="topRight" activeCell="B1" sqref="B1"/>
      <selection pane="bottomLeft" activeCell="A4" sqref="A4"/>
      <selection pane="bottomRight" activeCell="C63" sqref="C63"/>
    </sheetView>
  </sheetViews>
  <sheetFormatPr baseColWidth="10" defaultColWidth="9.140625" defaultRowHeight="15" x14ac:dyDescent="0.25"/>
  <cols>
    <col min="1" max="1" width="32.140625" style="2" customWidth="1"/>
    <col min="2" max="2" width="1.7109375" style="2" customWidth="1"/>
    <col min="3" max="6" width="16.28515625" style="2" customWidth="1"/>
    <col min="7" max="7" width="2" style="2" customWidth="1"/>
    <col min="8" max="8" width="64.140625" style="2" customWidth="1"/>
    <col min="9" max="16384" width="9.140625" style="2"/>
  </cols>
  <sheetData>
    <row r="1" spans="1:8" ht="15.75" thickBot="1" x14ac:dyDescent="0.3"/>
    <row r="2" spans="1:8" ht="19.5" thickBot="1" x14ac:dyDescent="0.3">
      <c r="A2" s="35" t="s">
        <v>46</v>
      </c>
      <c r="C2" s="49" t="s">
        <v>32</v>
      </c>
      <c r="D2" s="50"/>
      <c r="E2" s="50"/>
      <c r="F2" s="51"/>
      <c r="H2" s="2" t="s">
        <v>48</v>
      </c>
    </row>
    <row r="3" spans="1:8" x14ac:dyDescent="0.25">
      <c r="A3" s="35" t="s">
        <v>47</v>
      </c>
    </row>
    <row r="4" spans="1:8" ht="17.25" customHeight="1" x14ac:dyDescent="0.25">
      <c r="A4" s="16" t="s">
        <v>49</v>
      </c>
      <c r="C4" s="25" t="s">
        <v>33</v>
      </c>
    </row>
    <row r="6" spans="1:8" s="1" customFormat="1" ht="18.75" customHeight="1" x14ac:dyDescent="0.25">
      <c r="C6" s="31" t="s">
        <v>1</v>
      </c>
      <c r="D6" s="31" t="s">
        <v>2</v>
      </c>
      <c r="E6" s="31" t="s">
        <v>3</v>
      </c>
      <c r="F6" s="31" t="s">
        <v>14</v>
      </c>
    </row>
    <row r="7" spans="1:8" x14ac:dyDescent="0.25">
      <c r="A7" s="3" t="s">
        <v>0</v>
      </c>
      <c r="B7" s="3"/>
      <c r="C7" s="3">
        <v>35000</v>
      </c>
      <c r="D7" s="3">
        <f>C51</f>
        <v>138172.71</v>
      </c>
      <c r="E7" s="3">
        <f t="shared" ref="E7:F7" si="0">D51</f>
        <v>140748.52999999997</v>
      </c>
      <c r="F7" s="3">
        <f t="shared" si="0"/>
        <v>189802.63999999998</v>
      </c>
      <c r="H7" s="32" t="s">
        <v>26</v>
      </c>
    </row>
    <row r="8" spans="1:8" ht="6.95" customHeight="1" thickBot="1" x14ac:dyDescent="0.3"/>
    <row r="9" spans="1:8" ht="15.75" thickBot="1" x14ac:dyDescent="0.3">
      <c r="C9" s="43" t="s">
        <v>40</v>
      </c>
      <c r="D9" s="44"/>
      <c r="E9" s="44"/>
      <c r="F9" s="45"/>
    </row>
    <row r="10" spans="1:8" x14ac:dyDescent="0.25">
      <c r="A10" s="16" t="s">
        <v>18</v>
      </c>
      <c r="C10" s="36">
        <v>152000</v>
      </c>
      <c r="D10" s="2">
        <v>162000</v>
      </c>
      <c r="E10" s="2">
        <v>135000</v>
      </c>
      <c r="F10" s="2">
        <v>164300</v>
      </c>
    </row>
    <row r="11" spans="1:8" x14ac:dyDescent="0.25">
      <c r="A11" s="2" t="s">
        <v>5</v>
      </c>
      <c r="C11" s="13">
        <f>C10*21%</f>
        <v>31920</v>
      </c>
      <c r="D11" s="13">
        <f t="shared" ref="D11:F11" si="1">D10*21%</f>
        <v>34020</v>
      </c>
      <c r="E11" s="13">
        <f t="shared" si="1"/>
        <v>28350</v>
      </c>
      <c r="F11" s="6">
        <f t="shared" si="1"/>
        <v>34503</v>
      </c>
    </row>
    <row r="12" spans="1:8" ht="6.95" customHeight="1" x14ac:dyDescent="0.25"/>
    <row r="13" spans="1:8" x14ac:dyDescent="0.25">
      <c r="A13" s="3" t="s">
        <v>19</v>
      </c>
      <c r="B13" s="3"/>
      <c r="C13" s="3">
        <v>265000</v>
      </c>
      <c r="D13" s="3">
        <f>C10+C11</f>
        <v>183920</v>
      </c>
      <c r="E13" s="3">
        <f t="shared" ref="E13:F13" si="2">D10+D11</f>
        <v>196020</v>
      </c>
      <c r="F13" s="3">
        <f t="shared" si="2"/>
        <v>163350</v>
      </c>
      <c r="H13" s="32" t="s">
        <v>24</v>
      </c>
    </row>
    <row r="14" spans="1:8" x14ac:dyDescent="0.25">
      <c r="A14" s="3" t="s">
        <v>4</v>
      </c>
      <c r="B14" s="3"/>
      <c r="C14" s="3"/>
      <c r="D14" s="3"/>
      <c r="E14" s="3">
        <v>30000</v>
      </c>
      <c r="F14" s="3"/>
    </row>
    <row r="15" spans="1:8" ht="6.95" customHeight="1" thickBot="1" x14ac:dyDescent="0.3">
      <c r="A15" s="9"/>
      <c r="B15" s="9"/>
      <c r="C15" s="9"/>
      <c r="D15" s="9"/>
      <c r="E15" s="9"/>
      <c r="F15" s="9"/>
    </row>
    <row r="16" spans="1:8" ht="15.75" thickBot="1" x14ac:dyDescent="0.3">
      <c r="A16" s="5" t="s">
        <v>6</v>
      </c>
      <c r="B16" s="4"/>
      <c r="C16" s="4">
        <f>C13+C14</f>
        <v>265000</v>
      </c>
      <c r="D16" s="4">
        <f t="shared" ref="D16:F16" si="3">D13+D14</f>
        <v>183920</v>
      </c>
      <c r="E16" s="4">
        <f t="shared" si="3"/>
        <v>226020</v>
      </c>
      <c r="F16" s="26">
        <f t="shared" si="3"/>
        <v>163350</v>
      </c>
    </row>
    <row r="17" spans="1:8" ht="6.95" customHeight="1" thickBot="1" x14ac:dyDescent="0.3"/>
    <row r="18" spans="1:8" ht="15.75" thickBot="1" x14ac:dyDescent="0.3">
      <c r="C18" s="46" t="s">
        <v>41</v>
      </c>
      <c r="D18" s="47"/>
      <c r="E18" s="47"/>
      <c r="F18" s="48"/>
      <c r="H18" s="2">
        <f>152000*12</f>
        <v>1824000</v>
      </c>
    </row>
    <row r="19" spans="1:8" x14ac:dyDescent="0.25">
      <c r="C19" s="11"/>
      <c r="D19" s="12"/>
      <c r="E19" s="12"/>
      <c r="F19" s="12"/>
    </row>
    <row r="20" spans="1:8" x14ac:dyDescent="0.25">
      <c r="A20" s="16" t="s">
        <v>17</v>
      </c>
      <c r="C20" s="37">
        <v>63400</v>
      </c>
      <c r="D20" s="24">
        <v>65800</v>
      </c>
      <c r="E20" s="24">
        <v>61700</v>
      </c>
      <c r="F20" s="24">
        <v>84200</v>
      </c>
    </row>
    <row r="21" spans="1:8" x14ac:dyDescent="0.25">
      <c r="A21" s="2" t="s">
        <v>11</v>
      </c>
      <c r="C21" s="21">
        <f>+C20*0.21</f>
        <v>13314</v>
      </c>
      <c r="D21" s="21">
        <f t="shared" ref="D21:F21" si="4">+D20*0.21</f>
        <v>13818</v>
      </c>
      <c r="E21" s="21">
        <f t="shared" si="4"/>
        <v>12957</v>
      </c>
      <c r="F21" s="23">
        <f t="shared" si="4"/>
        <v>17682</v>
      </c>
    </row>
    <row r="22" spans="1:8" ht="6.95" customHeight="1" x14ac:dyDescent="0.25">
      <c r="C22" s="14"/>
      <c r="D22" s="15"/>
      <c r="E22" s="15"/>
      <c r="F22" s="8"/>
    </row>
    <row r="23" spans="1:8" x14ac:dyDescent="0.25">
      <c r="A23" s="3" t="s">
        <v>20</v>
      </c>
      <c r="B23" s="3"/>
      <c r="C23" s="3">
        <v>75300</v>
      </c>
      <c r="D23" s="3">
        <f>C20+C21</f>
        <v>76714</v>
      </c>
      <c r="E23" s="3">
        <f t="shared" ref="E23:F23" si="5">D20+D21</f>
        <v>79618</v>
      </c>
      <c r="F23" s="3">
        <f t="shared" si="5"/>
        <v>74657</v>
      </c>
      <c r="H23" s="32" t="s">
        <v>23</v>
      </c>
    </row>
    <row r="24" spans="1:8" ht="6.95" customHeight="1" x14ac:dyDescent="0.25">
      <c r="C24" s="7"/>
      <c r="D24" s="8"/>
      <c r="E24" s="8"/>
      <c r="F24" s="8"/>
    </row>
    <row r="25" spans="1:8" x14ac:dyDescent="0.25">
      <c r="A25" s="16" t="s">
        <v>21</v>
      </c>
      <c r="C25" s="38">
        <v>86200</v>
      </c>
      <c r="D25" s="2">
        <v>89600</v>
      </c>
      <c r="E25" s="2">
        <v>75300</v>
      </c>
      <c r="F25" s="2">
        <v>84500</v>
      </c>
    </row>
    <row r="26" spans="1:8" x14ac:dyDescent="0.25">
      <c r="A26" s="2" t="s">
        <v>7</v>
      </c>
      <c r="C26" s="2">
        <f>C25*25%</f>
        <v>21550</v>
      </c>
      <c r="D26" s="2">
        <f t="shared" ref="D26:F26" si="6">D25*25%</f>
        <v>22400</v>
      </c>
      <c r="E26" s="2">
        <f t="shared" si="6"/>
        <v>18825</v>
      </c>
      <c r="F26" s="2">
        <f t="shared" si="6"/>
        <v>21125</v>
      </c>
    </row>
    <row r="27" spans="1:8" x14ac:dyDescent="0.25">
      <c r="A27" s="2" t="s">
        <v>8</v>
      </c>
      <c r="C27" s="2">
        <f>C25*6.4%</f>
        <v>5516.8</v>
      </c>
      <c r="D27" s="2">
        <f t="shared" ref="D27:F27" si="7">D25*6.4%</f>
        <v>5734.4000000000005</v>
      </c>
      <c r="E27" s="2">
        <f t="shared" si="7"/>
        <v>4819.2</v>
      </c>
      <c r="F27" s="2">
        <f t="shared" si="7"/>
        <v>5408</v>
      </c>
      <c r="H27" s="32" t="s">
        <v>42</v>
      </c>
    </row>
    <row r="28" spans="1:8" x14ac:dyDescent="0.25">
      <c r="A28" s="2" t="s">
        <v>22</v>
      </c>
      <c r="C28" s="38">
        <f>C25*32.35%</f>
        <v>27885.7</v>
      </c>
      <c r="D28" s="2">
        <f t="shared" ref="D28:F28" si="8">D25*32.35%</f>
        <v>28985.600000000002</v>
      </c>
      <c r="E28" s="2">
        <f t="shared" si="8"/>
        <v>24359.55</v>
      </c>
      <c r="F28" s="2">
        <f t="shared" si="8"/>
        <v>27335.75</v>
      </c>
      <c r="H28" s="32" t="s">
        <v>43</v>
      </c>
    </row>
    <row r="29" spans="1:8" ht="6.95" customHeight="1" x14ac:dyDescent="0.25"/>
    <row r="30" spans="1:8" x14ac:dyDescent="0.25">
      <c r="A30" s="3" t="s">
        <v>9</v>
      </c>
      <c r="B30" s="3"/>
      <c r="C30" s="3">
        <f>C25-C26-C27</f>
        <v>59133.2</v>
      </c>
      <c r="D30" s="3">
        <f>D25-D26-D27</f>
        <v>61465.599999999999</v>
      </c>
      <c r="E30" s="3">
        <f>E25-E26-E27</f>
        <v>51655.8</v>
      </c>
      <c r="F30" s="3">
        <f>F25-F26-F27</f>
        <v>57967</v>
      </c>
      <c r="H30" s="32" t="s">
        <v>25</v>
      </c>
    </row>
    <row r="31" spans="1:8" ht="6.95" customHeight="1" x14ac:dyDescent="0.25">
      <c r="A31" s="9"/>
      <c r="B31" s="9"/>
      <c r="C31" s="9"/>
      <c r="D31" s="9"/>
      <c r="E31" s="9"/>
      <c r="F31" s="9"/>
    </row>
    <row r="32" spans="1:8" x14ac:dyDescent="0.25">
      <c r="A32" s="16" t="s">
        <v>10</v>
      </c>
      <c r="C32" s="38">
        <v>5200</v>
      </c>
      <c r="D32" s="2">
        <v>6000</v>
      </c>
      <c r="E32" s="2">
        <v>7000</v>
      </c>
      <c r="F32" s="2">
        <v>4000</v>
      </c>
    </row>
    <row r="33" spans="1:8" x14ac:dyDescent="0.25">
      <c r="A33" s="2" t="s">
        <v>11</v>
      </c>
      <c r="C33" s="13">
        <f>C32*0.21</f>
        <v>1092</v>
      </c>
      <c r="D33" s="13">
        <f t="shared" ref="D33:F33" si="9">D32*0.21</f>
        <v>1260</v>
      </c>
      <c r="E33" s="13">
        <f t="shared" si="9"/>
        <v>1470</v>
      </c>
      <c r="F33" s="6">
        <f t="shared" si="9"/>
        <v>840</v>
      </c>
    </row>
    <row r="34" spans="1:8" ht="6.95" customHeight="1" x14ac:dyDescent="0.25"/>
    <row r="35" spans="1:8" x14ac:dyDescent="0.25">
      <c r="A35" s="3" t="s">
        <v>31</v>
      </c>
      <c r="B35" s="3"/>
      <c r="C35" s="3">
        <f>SUM(C32:C33)</f>
        <v>6292</v>
      </c>
      <c r="D35" s="3">
        <f>SUM(D32:D33)</f>
        <v>7260</v>
      </c>
      <c r="E35" s="3">
        <f t="shared" ref="E35:F35" si="10">SUM(E32:E33)</f>
        <v>8470</v>
      </c>
      <c r="F35" s="3">
        <f t="shared" si="10"/>
        <v>4840</v>
      </c>
      <c r="H35" s="32" t="s">
        <v>28</v>
      </c>
    </row>
    <row r="36" spans="1:8" ht="6.95" customHeight="1" x14ac:dyDescent="0.25">
      <c r="A36" s="9"/>
      <c r="B36" s="9"/>
      <c r="C36" s="9"/>
      <c r="D36" s="9"/>
      <c r="E36" s="9"/>
      <c r="F36" s="9"/>
    </row>
    <row r="37" spans="1:8" ht="15" customHeight="1" x14ac:dyDescent="0.25">
      <c r="A37" s="28" t="s">
        <v>34</v>
      </c>
      <c r="B37" s="28"/>
      <c r="C37" s="27">
        <v>2502.09</v>
      </c>
      <c r="D37" s="27">
        <v>2502.09</v>
      </c>
      <c r="E37" s="27">
        <v>2502.09</v>
      </c>
      <c r="F37" s="27">
        <v>2502.09</v>
      </c>
    </row>
    <row r="38" spans="1:8" ht="6.95" customHeight="1" x14ac:dyDescent="0.25">
      <c r="A38" s="28"/>
      <c r="B38" s="28"/>
      <c r="C38" s="27"/>
      <c r="D38" s="27"/>
      <c r="E38" s="27"/>
      <c r="F38" s="27"/>
    </row>
    <row r="39" spans="1:8" ht="15" customHeight="1" x14ac:dyDescent="0.25">
      <c r="A39" s="3" t="s">
        <v>35</v>
      </c>
      <c r="B39" s="3"/>
      <c r="C39" s="39">
        <v>758.43</v>
      </c>
      <c r="D39" s="3">
        <v>753.34</v>
      </c>
      <c r="E39" s="3">
        <v>748.24</v>
      </c>
      <c r="F39" s="3">
        <v>743.13</v>
      </c>
      <c r="H39" s="32" t="s">
        <v>39</v>
      </c>
    </row>
    <row r="40" spans="1:8" x14ac:dyDescent="0.25">
      <c r="A40" s="3" t="s">
        <v>36</v>
      </c>
      <c r="B40" s="3"/>
      <c r="C40" s="3">
        <v>1743.66</v>
      </c>
      <c r="D40" s="3">
        <v>1748.74</v>
      </c>
      <c r="E40" s="3">
        <v>1753.85</v>
      </c>
      <c r="F40" s="3">
        <v>1758.96</v>
      </c>
      <c r="H40" s="32" t="s">
        <v>44</v>
      </c>
    </row>
    <row r="41" spans="1:8" ht="6.95" customHeight="1" x14ac:dyDescent="0.25">
      <c r="A41" s="9"/>
      <c r="B41" s="9"/>
      <c r="C41" s="9"/>
      <c r="D41" s="9"/>
      <c r="E41" s="9"/>
      <c r="F41" s="9"/>
      <c r="H41" s="32"/>
    </row>
    <row r="42" spans="1:8" ht="29.25" customHeight="1" x14ac:dyDescent="0.25">
      <c r="A42" s="29" t="s">
        <v>37</v>
      </c>
      <c r="B42" s="29"/>
      <c r="C42" s="40">
        <v>3258</v>
      </c>
      <c r="D42" s="30">
        <v>3258</v>
      </c>
      <c r="E42" s="30">
        <v>3258</v>
      </c>
      <c r="F42" s="30">
        <v>3258</v>
      </c>
      <c r="H42" s="33" t="s">
        <v>38</v>
      </c>
    </row>
    <row r="43" spans="1:8" ht="6.95" customHeight="1" x14ac:dyDescent="0.25">
      <c r="A43" s="9"/>
      <c r="B43" s="9"/>
      <c r="C43" s="9"/>
      <c r="D43" s="9"/>
      <c r="E43" s="9"/>
      <c r="F43" s="9"/>
      <c r="H43" s="32"/>
    </row>
    <row r="44" spans="1:8" ht="42.75" customHeight="1" x14ac:dyDescent="0.25">
      <c r="A44" s="10" t="s">
        <v>27</v>
      </c>
      <c r="B44" s="3"/>
      <c r="C44" s="18">
        <v>18600</v>
      </c>
      <c r="D44" s="18">
        <f>C27+C28</f>
        <v>33402.5</v>
      </c>
      <c r="E44" s="18">
        <f t="shared" ref="E44:F44" si="11">D27+D28</f>
        <v>34720</v>
      </c>
      <c r="F44" s="18">
        <f t="shared" si="11"/>
        <v>29178.75</v>
      </c>
      <c r="H44" s="34" t="s">
        <v>30</v>
      </c>
    </row>
    <row r="45" spans="1:8" ht="33" customHeight="1" x14ac:dyDescent="0.25">
      <c r="A45" s="22" t="s">
        <v>15</v>
      </c>
      <c r="B45" s="3"/>
      <c r="C45" s="18"/>
      <c r="D45" s="17"/>
      <c r="E45" s="17"/>
      <c r="F45" s="19">
        <f>SUM(C26:E26)</f>
        <v>62775</v>
      </c>
      <c r="H45" s="34" t="s">
        <v>29</v>
      </c>
    </row>
    <row r="46" spans="1:8" ht="28.5" customHeight="1" x14ac:dyDescent="0.25">
      <c r="A46" s="22" t="s">
        <v>16</v>
      </c>
      <c r="B46" s="3"/>
      <c r="C46" s="17"/>
      <c r="D46" s="17"/>
      <c r="E46" s="17"/>
      <c r="F46" s="18">
        <f>SUM(C11:E11)-SUM(C21:E21)-SUM(C33:E33)</f>
        <v>50379</v>
      </c>
      <c r="H46" s="34" t="s">
        <v>51</v>
      </c>
    </row>
    <row r="47" spans="1:8" ht="28.5" customHeight="1" x14ac:dyDescent="0.25">
      <c r="A47" s="22" t="s">
        <v>45</v>
      </c>
      <c r="B47" s="3"/>
      <c r="C47" s="17"/>
      <c r="D47" s="17"/>
      <c r="E47" s="17"/>
      <c r="F47" s="18">
        <v>8540</v>
      </c>
      <c r="H47" s="34" t="s">
        <v>50</v>
      </c>
    </row>
    <row r="48" spans="1:8" ht="6.95" customHeight="1" thickBot="1" x14ac:dyDescent="0.3">
      <c r="A48" s="9"/>
      <c r="B48" s="9"/>
      <c r="C48" s="9"/>
      <c r="D48" s="9"/>
      <c r="E48" s="9"/>
      <c r="F48" s="9"/>
    </row>
    <row r="49" spans="1:6" ht="15.75" thickBot="1" x14ac:dyDescent="0.3">
      <c r="A49" s="5" t="s">
        <v>12</v>
      </c>
      <c r="B49" s="4"/>
      <c r="C49" s="4">
        <f>C23+C30+C35+C44+C45+C46+C39+C40+C47</f>
        <v>161827.29</v>
      </c>
      <c r="D49" s="4">
        <f>D23+D30+D35+D44+D45+D46+D39+D40+D47</f>
        <v>181344.18</v>
      </c>
      <c r="E49" s="4">
        <f>E23+E30+E35+E44+E45+E46+E39+E40+E47</f>
        <v>176965.88999999998</v>
      </c>
      <c r="F49" s="4">
        <f>F23+F30+F35+F44+F45+F46+F39+F40+F47</f>
        <v>290838.84000000003</v>
      </c>
    </row>
    <row r="50" spans="1:6" ht="15.75" thickBot="1" x14ac:dyDescent="0.3"/>
    <row r="51" spans="1:6" s="6" customFormat="1" ht="15.75" thickBot="1" x14ac:dyDescent="0.3">
      <c r="A51" s="5" t="s">
        <v>13</v>
      </c>
      <c r="B51" s="4"/>
      <c r="C51" s="4">
        <f>C7+C16-C49</f>
        <v>138172.71</v>
      </c>
      <c r="D51" s="4">
        <f t="shared" ref="D51:F51" si="12">D7+D16-D49</f>
        <v>140748.52999999997</v>
      </c>
      <c r="E51" s="4">
        <f t="shared" si="12"/>
        <v>189802.63999999998</v>
      </c>
      <c r="F51" s="26">
        <f t="shared" si="12"/>
        <v>62313.799999999988</v>
      </c>
    </row>
    <row r="52" spans="1:6" ht="15.75" thickBot="1" x14ac:dyDescent="0.3"/>
    <row r="53" spans="1:6" ht="16.5" thickTop="1" thickBot="1" x14ac:dyDescent="0.3">
      <c r="A53" s="41" t="s">
        <v>52</v>
      </c>
      <c r="B53" s="41"/>
      <c r="C53" s="41">
        <f>C10-C20-C25-C28-C32-C39-C42</f>
        <v>-34702.130000000005</v>
      </c>
      <c r="D53" s="41">
        <f t="shared" ref="D53:F53" si="13">D10-D20-D25-D28-D32-D39-D42</f>
        <v>-32396.940000000002</v>
      </c>
      <c r="E53" s="41">
        <f t="shared" si="13"/>
        <v>-37365.79</v>
      </c>
      <c r="F53" s="41">
        <f t="shared" si="13"/>
        <v>-39736.879999999997</v>
      </c>
    </row>
    <row r="54" spans="1:6" ht="15.75" thickTop="1" x14ac:dyDescent="0.25"/>
    <row r="56" spans="1:6" x14ac:dyDescent="0.25">
      <c r="C56" s="2" t="s">
        <v>54</v>
      </c>
    </row>
    <row r="57" spans="1:6" x14ac:dyDescent="0.25">
      <c r="C57" s="2" t="s">
        <v>55</v>
      </c>
    </row>
    <row r="58" spans="1:6" x14ac:dyDescent="0.25">
      <c r="C58" s="2" t="s">
        <v>53</v>
      </c>
    </row>
    <row r="59" spans="1:6" x14ac:dyDescent="0.25">
      <c r="C59" s="2" t="s">
        <v>56</v>
      </c>
    </row>
    <row r="60" spans="1:6" x14ac:dyDescent="0.25">
      <c r="C60" s="2" t="s">
        <v>57</v>
      </c>
    </row>
    <row r="61" spans="1:6" x14ac:dyDescent="0.25">
      <c r="C61" s="2" t="s">
        <v>58</v>
      </c>
    </row>
    <row r="62" spans="1:6" x14ac:dyDescent="0.25">
      <c r="C62" s="2" t="s">
        <v>59</v>
      </c>
    </row>
  </sheetData>
  <mergeCells count="3">
    <mergeCell ref="C2:F2"/>
    <mergeCell ref="C9:F9"/>
    <mergeCell ref="C18:F18"/>
  </mergeCells>
  <pageMargins left="1" right="1" top="1" bottom="1" header="0.5" footer="0.5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Previsional_31-03-XX</vt:lpstr>
      <vt:lpstr>calculem_PiG</vt:lpstr>
    </vt:vector>
  </TitlesOfParts>
  <Company>Departament d'Ensenyament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 d'Educació</dc:creator>
  <cp:lastModifiedBy>Joan Carles Viñolas</cp:lastModifiedBy>
  <cp:lastPrinted>2018-11-16T07:10:53Z</cp:lastPrinted>
  <dcterms:created xsi:type="dcterms:W3CDTF">2018-11-07T10:00:33Z</dcterms:created>
  <dcterms:modified xsi:type="dcterms:W3CDTF">2018-11-16T15:52:39Z</dcterms:modified>
</cp:coreProperties>
</file>